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Допущения"/>
    <sheet r:id="rId2" sheetId="2" name="План"/>
  </sheets>
  <definedNames/>
  <calcPr/>
</workbook>
</file>

<file path=xl/sharedStrings.xml><?xml version="1.0" encoding="utf-8"?>
<sst xmlns="http://schemas.openxmlformats.org/spreadsheetml/2006/main">
  <si>
    <t>Бизнес-план кедровой бочки (фитобочки) — пример</t>
  </si>
  <si>
    <t>Онлайн-калькулятор: homade.ru/instrumenty/biznes-plan-kedrovoy-bochki/</t>
  </si>
  <si>
    <t>Жёлтые ячейки — ваши данные, остальное считается формулами. Цифры примера условные.</t>
  </si>
  <si>
    <t>Вложения, ₽</t>
  </si>
  <si>
    <t>Комментарий</t>
  </si>
  <si>
    <t>Кедровая фитобочка с парогенератором</t>
  </si>
  <si>
    <t>Цены зависят от модели и производителя</t>
  </si>
  <si>
    <t>Душевая, слив, вентиляция</t>
  </si>
  <si>
    <t>Полотенца, халаты, тапочки</t>
  </si>
  <si>
    <t>Реклама к запуску</t>
  </si>
  <si>
    <t>Мощность</t>
  </si>
  <si>
    <t>Бочек</t>
  </si>
  <si>
    <t>Часов работы в день</t>
  </si>
  <si>
    <t>Дней работы в месяц</t>
  </si>
  <si>
    <t>Сеанс + душ, отдых и уборка, мин</t>
  </si>
  <si>
    <t>Продажи</t>
  </si>
  <si>
    <t>Средний чек сеанса (с травяным сбором), ₽</t>
  </si>
  <si>
    <t>Загрузка в первый месяц</t>
  </si>
  <si>
    <t>Целевая загрузка</t>
  </si>
  <si>
    <t>Месяцев выхода на целевую загрузку</t>
  </si>
  <si>
    <t>Переменные расходы</t>
  </si>
  <si>
    <t>Травяной сбор, вода, электроэнергия на сеанс, ₽</t>
  </si>
  <si>
    <t>Стирка текстиля и одноразовое на сеанс, ₽</t>
  </si>
  <si>
    <t>Эквайринг</t>
  </si>
  <si>
    <t>Налог (УСН 6 % / НПД — проверьте)</t>
  </si>
  <si>
    <t>Постоянные расходы в месяц, ₽</t>
  </si>
  <si>
    <t>Доля аренды под кабинет</t>
  </si>
  <si>
    <t>Реклама</t>
  </si>
  <si>
    <t>Прочее</t>
  </si>
  <si>
    <t>Помесячный план</t>
  </si>
  <si>
    <t>Все ячейки — формулы от листа «Допущения». Накопленный итог начинается с минус вложений.</t>
  </si>
  <si>
    <t>Месяц</t>
  </si>
  <si>
    <t>Загрузка</t>
  </si>
  <si>
    <t>Визиты</t>
  </si>
  <si>
    <t>Выручка</t>
  </si>
  <si>
    <t>Постоянные расходы</t>
  </si>
  <si>
    <t>Прибыль</t>
  </si>
  <si>
    <t>Накопленный итог</t>
  </si>
  <si>
    <t>Окупился в месяце</t>
  </si>
  <si>
    <t>Итого за период</t>
  </si>
  <si>
    <t>Окупаемость, месяц</t>
  </si>
  <si>
    <t>Выход в плюс по месяцу</t>
  </si>
</sst>
</file>

<file path=xl/styles.xml><?xml version="1.0" encoding="utf-8"?>
<styleSheet xmlns="http://schemas.openxmlformats.org/spreadsheetml/2006/main">
  <numFmts count="3">
    <numFmt numFmtId="100" formatCode="#,##0"/>
    <numFmt numFmtId="101" formatCode="0%"/>
    <numFmt numFmtId="102" formatCode="0"/>
  </numFmts>
  <fonts count="5">
    <font>
      <family val="2"/>
      <scheme val="minor"/>
      <color theme="1"/>
    </font>
    <font>
      <sz val="14"/>
      <family val="2"/>
      <b/>
      <color rgb="FF6E4A7E"/>
    </font>
    <font>
      <family val="2"/>
      <scheme val="minor"/>
      <color rgb="FF777777"/>
    </font>
    <font>
      <family val="2"/>
      <scheme val="minor"/>
      <b/>
      <color theme="1"/>
    </font>
    <font>
      <family val="2"/>
      <scheme val="minor"/>
      <color rgb="FF666666"/>
    </font>
  </fonts>
  <fills count="4">
    <fill>
      <patternFill patternType="none"/>
    </fill>
    <fill>
      <patternFill patternType="gray125"/>
    </fill>
    <fill>
      <patternFill patternType="solid">
        <fgColor rgb="FFEFE6F3"/>
        <bgColor indexed="64"/>
      </patternFill>
    </fill>
    <fill>
      <patternFill patternType="solid">
        <fgColor rgb="FFFFF7E0"/>
        <bgColor indexed="64"/>
      </patternFill>
    </fill>
  </fills>
  <borders count="1">
    <border>
      <left/>
      <right/>
      <top/>
      <bottom/>
      <diagonal/>
    </border>
  </borders>
  <cellXfs count="14">
    <xf/>
    <xf fontId="1" applyFont="1"/>
    <xf fontId="2" applyFont="1"/>
    <xf fontId="3" applyFont="1" fillId="2" applyFill="1" applyAlignment="1">
      <alignment wrapText="1"/>
    </xf>
    <xf applyAlignment="1">
      <alignment wrapText="1"/>
    </xf>
    <xf numFmtId="100" applyNumberFormat="1" fillId="3" applyFill="1"/>
    <xf fontId="4" applyFont="1" applyAlignment="1">
      <alignment wrapText="1"/>
    </xf>
    <xf numFmtId="101" applyNumberFormat="1" fillId="3" applyFill="1"/>
    <xf numFmtId="102" applyNumberFormat="1"/>
    <xf numFmtId="101" applyNumberFormat="1"/>
    <xf numFmtId="100" applyNumberFormat="1"/>
    <xf fontId="3" applyFont="1"/>
    <xf numFmtId="100" applyNumberFormat="1" fontId="3" applyFont="1"/>
    <xf numFmtId="102" applyNumberFormat="1" fontId="3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46" customWidth="1"/>
    <col min="2" max="2" width="16" customWidth="1"/>
    <col min="3" max="3" width="60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3"/>
      <c r="C5" s="3" t="s">
        <v>4</v>
      </c>
    </row>
    <row r="6">
      <c r="A6" s="4" t="s">
        <v>5</v>
      </c>
      <c r="B6" s="5">
        <v>150000</v>
      </c>
      <c r="C6" s="6" t="s">
        <v>6</v>
      </c>
    </row>
    <row r="7">
      <c r="A7" s="4" t="s">
        <v>7</v>
      </c>
      <c r="B7" s="5">
        <v>80000</v>
      </c>
      <c r="C7" s="6"/>
    </row>
    <row r="8">
      <c r="A8" s="4" t="s">
        <v>8</v>
      </c>
      <c r="B8" s="5">
        <v>15000</v>
      </c>
      <c r="C8" s="6"/>
    </row>
    <row r="9">
      <c r="A9" s="4" t="s">
        <v>9</v>
      </c>
      <c r="B9" s="5">
        <v>15000</v>
      </c>
      <c r="C9" s="6"/>
    </row>
    <row r="10"/>
    <row r="11">
      <c r="A11" s="3" t="s">
        <v>10</v>
      </c>
      <c r="B11" s="3"/>
      <c r="C11" s="3" t="s">
        <v>4</v>
      </c>
    </row>
    <row r="12">
      <c r="A12" s="4" t="s">
        <v>11</v>
      </c>
      <c r="B12" s="5">
        <v>1</v>
      </c>
      <c r="C12" s="6"/>
    </row>
    <row r="13">
      <c r="A13" s="4" t="s">
        <v>12</v>
      </c>
      <c r="B13" s="5">
        <v>10</v>
      </c>
      <c r="C13" s="6"/>
    </row>
    <row r="14">
      <c r="A14" s="4" t="s">
        <v>13</v>
      </c>
      <c r="B14" s="5">
        <v>26</v>
      </c>
      <c r="C14" s="6"/>
    </row>
    <row r="15">
      <c r="A15" s="4" t="s">
        <v>14</v>
      </c>
      <c r="B15" s="5">
        <v>45</v>
      </c>
      <c r="C15" s="6"/>
    </row>
    <row r="16"/>
    <row r="17">
      <c r="A17" s="3" t="s">
        <v>15</v>
      </c>
      <c r="B17" s="3"/>
      <c r="C17" s="3" t="s">
        <v>4</v>
      </c>
    </row>
    <row r="18">
      <c r="A18" s="4" t="s">
        <v>16</v>
      </c>
      <c r="B18" s="5">
        <v>1200</v>
      </c>
      <c r="C18" s="6"/>
    </row>
    <row r="19">
      <c r="A19" s="4" t="s">
        <v>17</v>
      </c>
      <c r="B19" s="7">
        <v>0.15</v>
      </c>
      <c r="C19" s="6"/>
    </row>
    <row r="20">
      <c r="A20" s="4" t="s">
        <v>18</v>
      </c>
      <c r="B20" s="7">
        <v>0.4</v>
      </c>
      <c r="C20" s="6"/>
    </row>
    <row r="21">
      <c r="A21" s="4" t="s">
        <v>19</v>
      </c>
      <c r="B21" s="5">
        <v>4</v>
      </c>
      <c r="C21" s="6"/>
    </row>
    <row r="22"/>
    <row r="23">
      <c r="A23" s="3" t="s">
        <v>20</v>
      </c>
      <c r="B23" s="3"/>
      <c r="C23" s="3" t="s">
        <v>4</v>
      </c>
    </row>
    <row r="24">
      <c r="A24" s="4" t="s">
        <v>21</v>
      </c>
      <c r="B24" s="5">
        <v>80</v>
      </c>
      <c r="C24" s="6"/>
    </row>
    <row r="25">
      <c r="A25" s="4" t="s">
        <v>22</v>
      </c>
      <c r="B25" s="5">
        <v>60</v>
      </c>
      <c r="C25" s="6"/>
    </row>
    <row r="26">
      <c r="A26" s="4" t="s">
        <v>23</v>
      </c>
      <c r="B26" s="7">
        <v>0.02</v>
      </c>
      <c r="C26" s="6"/>
    </row>
    <row r="27">
      <c r="A27" s="4" t="s">
        <v>24</v>
      </c>
      <c r="B27" s="7">
        <v>0.06</v>
      </c>
      <c r="C27" s="6"/>
    </row>
    <row r="28"/>
    <row r="29">
      <c r="A29" s="3" t="s">
        <v>25</v>
      </c>
      <c r="B29" s="3"/>
      <c r="C29" s="3" t="s">
        <v>4</v>
      </c>
    </row>
    <row r="30">
      <c r="A30" s="4" t="s">
        <v>26</v>
      </c>
      <c r="B30" s="5">
        <v>15000</v>
      </c>
      <c r="C30" s="6"/>
    </row>
    <row r="31">
      <c r="A31" s="4" t="s">
        <v>27</v>
      </c>
      <c r="B31" s="5">
        <v>8000</v>
      </c>
      <c r="C31" s="6"/>
    </row>
    <row r="32">
      <c r="A32" s="4" t="s">
        <v>28</v>
      </c>
      <c r="B32" s="5">
        <v>3000</v>
      </c>
      <c r="C32" s="6"/>
    </row>
    <row r="33"/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4" xSplit="0" topLeftCell="A5" activePane="bottomRight" state="frozen"/>
    </sheetView>
  </sheetViews>
  <cols>
    <col min="1" max="1" width="10" customWidth="1"/>
    <col min="2" max="2" width="11" customWidth="1"/>
    <col min="3" max="3" width="10" customWidth="1"/>
    <col min="4" max="4" width="14" customWidth="1"/>
    <col min="5" max="5" width="16" customWidth="1"/>
    <col min="6" max="6" width="16" customWidth="1"/>
    <col min="7" max="7" width="14" customWidth="1"/>
    <col min="8" max="8" width="16" customWidth="1"/>
    <col min="9" max="9" width="12" customWidth="1"/>
  </cols>
  <sheetData>
    <row r="1">
      <c r="A1" s="1" t="s">
        <v>29</v>
      </c>
    </row>
    <row r="2">
      <c r="A2" s="2" t="s">
        <v>30</v>
      </c>
    </row>
    <row r="3"/>
    <row r="4">
      <c r="A4" s="3" t="s">
        <v>31</v>
      </c>
      <c r="B4" s="3" t="s">
        <v>32</v>
      </c>
      <c r="C4" s="3" t="s">
        <v>33</v>
      </c>
      <c r="D4" s="3" t="s">
        <v>34</v>
      </c>
      <c r="E4" s="3" t="s">
        <v>20</v>
      </c>
      <c r="F4" s="3" t="s">
        <v>35</v>
      </c>
      <c r="G4" s="3" t="s">
        <v>36</v>
      </c>
      <c r="H4" s="3" t="s">
        <v>37</v>
      </c>
      <c r="I4" s="3" t="s">
        <v>38</v>
      </c>
    </row>
    <row r="5">
      <c r="A5" s="8">
        <v>1</v>
      </c>
      <c r="B5" s="9">
        <f>=MIN(1,MAX(0,'Допущения'!$B$19+('Допущения'!$B$20-'Допущения'!$B$19)*MIN(1,(A5-1)/MAX(1,'Допущения'!$B$21))))</f>
      </c>
      <c r="C5" s="10">
        <f>=('Допущения'!$B$12*'Допущения'!$B$13*'Допущения'!$B$14*60/'Допущения'!$B$15)*B5</f>
      </c>
      <c r="D5" s="10">
        <f>=C5*'Допущения'!$B$18</f>
      </c>
      <c r="E5" s="10">
        <f>=D5*('Допущения'!$B$26+'Допущения'!$B$27)+C5*(('Допущения'!$B$24+'Допущения'!$B$25))</f>
      </c>
      <c r="F5" s="10">
        <f>='Допущения'!$B$30+'Допущения'!$B$31+'Допущения'!$B$32</f>
      </c>
      <c r="G5" s="10">
        <f>=D5-E5-F5</f>
      </c>
      <c r="H5" s="10">
        <f>=-('Допущения'!$B$6+'Допущения'!$B$7+'Допущения'!$B$8+'Допущения'!$B$9)+G5</f>
      </c>
      <c r="I5" s="8">
        <f>=IF(H5&gt;=0,A5,"")</f>
      </c>
    </row>
    <row r="6">
      <c r="A6" s="8">
        <v>2</v>
      </c>
      <c r="B6" s="9">
        <f>=MIN(1,MAX(0,'Допущения'!$B$19+('Допущения'!$B$20-'Допущения'!$B$19)*MIN(1,(A6-1)/MAX(1,'Допущения'!$B$21))))</f>
      </c>
      <c r="C6" s="10">
        <f>=('Допущения'!$B$12*'Допущения'!$B$13*'Допущения'!$B$14*60/'Допущения'!$B$15)*B6</f>
      </c>
      <c r="D6" s="10">
        <f>=C6*'Допущения'!$B$18</f>
      </c>
      <c r="E6" s="10">
        <f>=D6*('Допущения'!$B$26+'Допущения'!$B$27)+C6*(('Допущения'!$B$24+'Допущения'!$B$25))</f>
      </c>
      <c r="F6" s="10">
        <f>='Допущения'!$B$30+'Допущения'!$B$31+'Допущения'!$B$32</f>
      </c>
      <c r="G6" s="10">
        <f>=D6-E6-F6</f>
      </c>
      <c r="H6" s="10">
        <f>=H5+G6</f>
      </c>
      <c r="I6" s="8">
        <f>=IF(AND(H6&gt;=0,H5&lt;0),A6,"")</f>
      </c>
    </row>
    <row r="7">
      <c r="A7" s="8">
        <v>3</v>
      </c>
      <c r="B7" s="9">
        <f>=MIN(1,MAX(0,'Допущения'!$B$19+('Допущения'!$B$20-'Допущения'!$B$19)*MIN(1,(A7-1)/MAX(1,'Допущения'!$B$21))))</f>
      </c>
      <c r="C7" s="10">
        <f>=('Допущения'!$B$12*'Допущения'!$B$13*'Допущения'!$B$14*60/'Допущения'!$B$15)*B7</f>
      </c>
      <c r="D7" s="10">
        <f>=C7*'Допущения'!$B$18</f>
      </c>
      <c r="E7" s="10">
        <f>=D7*('Допущения'!$B$26+'Допущения'!$B$27)+C7*(('Допущения'!$B$24+'Допущения'!$B$25))</f>
      </c>
      <c r="F7" s="10">
        <f>='Допущения'!$B$30+'Допущения'!$B$31+'Допущения'!$B$32</f>
      </c>
      <c r="G7" s="10">
        <f>=D7-E7-F7</f>
      </c>
      <c r="H7" s="10">
        <f>=H6+G7</f>
      </c>
      <c r="I7" s="8">
        <f>=IF(AND(H7&gt;=0,H6&lt;0),A7,"")</f>
      </c>
    </row>
    <row r="8">
      <c r="A8" s="8">
        <v>4</v>
      </c>
      <c r="B8" s="9">
        <f>=MIN(1,MAX(0,'Допущения'!$B$19+('Допущения'!$B$20-'Допущения'!$B$19)*MIN(1,(A8-1)/MAX(1,'Допущения'!$B$21))))</f>
      </c>
      <c r="C8" s="10">
        <f>=('Допущения'!$B$12*'Допущения'!$B$13*'Допущения'!$B$14*60/'Допущения'!$B$15)*B8</f>
      </c>
      <c r="D8" s="10">
        <f>=C8*'Допущения'!$B$18</f>
      </c>
      <c r="E8" s="10">
        <f>=D8*('Допущения'!$B$26+'Допущения'!$B$27)+C8*(('Допущения'!$B$24+'Допущения'!$B$25))</f>
      </c>
      <c r="F8" s="10">
        <f>='Допущения'!$B$30+'Допущения'!$B$31+'Допущения'!$B$32</f>
      </c>
      <c r="G8" s="10">
        <f>=D8-E8-F8</f>
      </c>
      <c r="H8" s="10">
        <f>=H7+G8</f>
      </c>
      <c r="I8" s="8">
        <f>=IF(AND(H8&gt;=0,H7&lt;0),A8,"")</f>
      </c>
    </row>
    <row r="9">
      <c r="A9" s="8">
        <v>5</v>
      </c>
      <c r="B9" s="9">
        <f>=MIN(1,MAX(0,'Допущения'!$B$19+('Допущения'!$B$20-'Допущения'!$B$19)*MIN(1,(A9-1)/MAX(1,'Допущения'!$B$21))))</f>
      </c>
      <c r="C9" s="10">
        <f>=('Допущения'!$B$12*'Допущения'!$B$13*'Допущения'!$B$14*60/'Допущения'!$B$15)*B9</f>
      </c>
      <c r="D9" s="10">
        <f>=C9*'Допущения'!$B$18</f>
      </c>
      <c r="E9" s="10">
        <f>=D9*('Допущения'!$B$26+'Допущения'!$B$27)+C9*(('Допущения'!$B$24+'Допущения'!$B$25))</f>
      </c>
      <c r="F9" s="10">
        <f>='Допущения'!$B$30+'Допущения'!$B$31+'Допущения'!$B$32</f>
      </c>
      <c r="G9" s="10">
        <f>=D9-E9-F9</f>
      </c>
      <c r="H9" s="10">
        <f>=H8+G9</f>
      </c>
      <c r="I9" s="8">
        <f>=IF(AND(H9&gt;=0,H8&lt;0),A9,"")</f>
      </c>
    </row>
    <row r="10">
      <c r="A10" s="8">
        <v>6</v>
      </c>
      <c r="B10" s="9">
        <f>=MIN(1,MAX(0,'Допущения'!$B$19+('Допущения'!$B$20-'Допущения'!$B$19)*MIN(1,(A10-1)/MAX(1,'Допущения'!$B$21))))</f>
      </c>
      <c r="C10" s="10">
        <f>=('Допущения'!$B$12*'Допущения'!$B$13*'Допущения'!$B$14*60/'Допущения'!$B$15)*B10</f>
      </c>
      <c r="D10" s="10">
        <f>=C10*'Допущения'!$B$18</f>
      </c>
      <c r="E10" s="10">
        <f>=D10*('Допущения'!$B$26+'Допущения'!$B$27)+C10*(('Допущения'!$B$24+'Допущения'!$B$25))</f>
      </c>
      <c r="F10" s="10">
        <f>='Допущения'!$B$30+'Допущения'!$B$31+'Допущения'!$B$32</f>
      </c>
      <c r="G10" s="10">
        <f>=D10-E10-F10</f>
      </c>
      <c r="H10" s="10">
        <f>=H9+G10</f>
      </c>
      <c r="I10" s="8">
        <f>=IF(AND(H10&gt;=0,H9&lt;0),A10,"")</f>
      </c>
    </row>
    <row r="11">
      <c r="A11" s="8">
        <v>7</v>
      </c>
      <c r="B11" s="9">
        <f>=MIN(1,MAX(0,'Допущения'!$B$19+('Допущения'!$B$20-'Допущения'!$B$19)*MIN(1,(A11-1)/MAX(1,'Допущения'!$B$21))))</f>
      </c>
      <c r="C11" s="10">
        <f>=('Допущения'!$B$12*'Допущения'!$B$13*'Допущения'!$B$14*60/'Допущения'!$B$15)*B11</f>
      </c>
      <c r="D11" s="10">
        <f>=C11*'Допущения'!$B$18</f>
      </c>
      <c r="E11" s="10">
        <f>=D11*('Допущения'!$B$26+'Допущения'!$B$27)+C11*(('Допущения'!$B$24+'Допущения'!$B$25))</f>
      </c>
      <c r="F11" s="10">
        <f>='Допущения'!$B$30+'Допущения'!$B$31+'Допущения'!$B$32</f>
      </c>
      <c r="G11" s="10">
        <f>=D11-E11-F11</f>
      </c>
      <c r="H11" s="10">
        <f>=H10+G11</f>
      </c>
      <c r="I11" s="8">
        <f>=IF(AND(H11&gt;=0,H10&lt;0),A11,"")</f>
      </c>
    </row>
    <row r="12">
      <c r="A12" s="8">
        <v>8</v>
      </c>
      <c r="B12" s="9">
        <f>=MIN(1,MAX(0,'Допущения'!$B$19+('Допущения'!$B$20-'Допущения'!$B$19)*MIN(1,(A12-1)/MAX(1,'Допущения'!$B$21))))</f>
      </c>
      <c r="C12" s="10">
        <f>=('Допущения'!$B$12*'Допущения'!$B$13*'Допущения'!$B$14*60/'Допущения'!$B$15)*B12</f>
      </c>
      <c r="D12" s="10">
        <f>=C12*'Допущения'!$B$18</f>
      </c>
      <c r="E12" s="10">
        <f>=D12*('Допущения'!$B$26+'Допущения'!$B$27)+C12*(('Допущения'!$B$24+'Допущения'!$B$25))</f>
      </c>
      <c r="F12" s="10">
        <f>='Допущения'!$B$30+'Допущения'!$B$31+'Допущения'!$B$32</f>
      </c>
      <c r="G12" s="10">
        <f>=D12-E12-F12</f>
      </c>
      <c r="H12" s="10">
        <f>=H11+G12</f>
      </c>
      <c r="I12" s="8">
        <f>=IF(AND(H12&gt;=0,H11&lt;0),A12,"")</f>
      </c>
    </row>
    <row r="13">
      <c r="A13" s="8">
        <v>9</v>
      </c>
      <c r="B13" s="9">
        <f>=MIN(1,MAX(0,'Допущения'!$B$19+('Допущения'!$B$20-'Допущения'!$B$19)*MIN(1,(A13-1)/MAX(1,'Допущения'!$B$21))))</f>
      </c>
      <c r="C13" s="10">
        <f>=('Допущения'!$B$12*'Допущения'!$B$13*'Допущения'!$B$14*60/'Допущения'!$B$15)*B13</f>
      </c>
      <c r="D13" s="10">
        <f>=C13*'Допущения'!$B$18</f>
      </c>
      <c r="E13" s="10">
        <f>=D13*('Допущения'!$B$26+'Допущения'!$B$27)+C13*(('Допущения'!$B$24+'Допущения'!$B$25))</f>
      </c>
      <c r="F13" s="10">
        <f>='Допущения'!$B$30+'Допущения'!$B$31+'Допущения'!$B$32</f>
      </c>
      <c r="G13" s="10">
        <f>=D13-E13-F13</f>
      </c>
      <c r="H13" s="10">
        <f>=H12+G13</f>
      </c>
      <c r="I13" s="8">
        <f>=IF(AND(H13&gt;=0,H12&lt;0),A13,"")</f>
      </c>
    </row>
    <row r="14">
      <c r="A14" s="8">
        <v>10</v>
      </c>
      <c r="B14" s="9">
        <f>=MIN(1,MAX(0,'Допущения'!$B$19+('Допущения'!$B$20-'Допущения'!$B$19)*MIN(1,(A14-1)/MAX(1,'Допущения'!$B$21))))</f>
      </c>
      <c r="C14" s="10">
        <f>=('Допущения'!$B$12*'Допущения'!$B$13*'Допущения'!$B$14*60/'Допущения'!$B$15)*B14</f>
      </c>
      <c r="D14" s="10">
        <f>=C14*'Допущения'!$B$18</f>
      </c>
      <c r="E14" s="10">
        <f>=D14*('Допущения'!$B$26+'Допущения'!$B$27)+C14*(('Допущения'!$B$24+'Допущения'!$B$25))</f>
      </c>
      <c r="F14" s="10">
        <f>='Допущения'!$B$30+'Допущения'!$B$31+'Допущения'!$B$32</f>
      </c>
      <c r="G14" s="10">
        <f>=D14-E14-F14</f>
      </c>
      <c r="H14" s="10">
        <f>=H13+G14</f>
      </c>
      <c r="I14" s="8">
        <f>=IF(AND(H14&gt;=0,H13&lt;0),A14,"")</f>
      </c>
    </row>
    <row r="15">
      <c r="A15" s="8">
        <v>11</v>
      </c>
      <c r="B15" s="9">
        <f>=MIN(1,MAX(0,'Допущения'!$B$19+('Допущения'!$B$20-'Допущения'!$B$19)*MIN(1,(A15-1)/MAX(1,'Допущения'!$B$21))))</f>
      </c>
      <c r="C15" s="10">
        <f>=('Допущения'!$B$12*'Допущения'!$B$13*'Допущения'!$B$14*60/'Допущения'!$B$15)*B15</f>
      </c>
      <c r="D15" s="10">
        <f>=C15*'Допущения'!$B$18</f>
      </c>
      <c r="E15" s="10">
        <f>=D15*('Допущения'!$B$26+'Допущения'!$B$27)+C15*(('Допущения'!$B$24+'Допущения'!$B$25))</f>
      </c>
      <c r="F15" s="10">
        <f>='Допущения'!$B$30+'Допущения'!$B$31+'Допущения'!$B$32</f>
      </c>
      <c r="G15" s="10">
        <f>=D15-E15-F15</f>
      </c>
      <c r="H15" s="10">
        <f>=H14+G15</f>
      </c>
      <c r="I15" s="8">
        <f>=IF(AND(H15&gt;=0,H14&lt;0),A15,"")</f>
      </c>
    </row>
    <row r="16">
      <c r="A16" s="8">
        <v>12</v>
      </c>
      <c r="B16" s="9">
        <f>=MIN(1,MAX(0,'Допущения'!$B$19+('Допущения'!$B$20-'Допущения'!$B$19)*MIN(1,(A16-1)/MAX(1,'Допущения'!$B$21))))</f>
      </c>
      <c r="C16" s="10">
        <f>=('Допущения'!$B$12*'Допущения'!$B$13*'Допущения'!$B$14*60/'Допущения'!$B$15)*B16</f>
      </c>
      <c r="D16" s="10">
        <f>=C16*'Допущения'!$B$18</f>
      </c>
      <c r="E16" s="10">
        <f>=D16*('Допущения'!$B$26+'Допущения'!$B$27)+C16*(('Допущения'!$B$24+'Допущения'!$B$25))</f>
      </c>
      <c r="F16" s="10">
        <f>='Допущения'!$B$30+'Допущения'!$B$31+'Допущения'!$B$32</f>
      </c>
      <c r="G16" s="10">
        <f>=D16-E16-F16</f>
      </c>
      <c r="H16" s="10">
        <f>=H15+G16</f>
      </c>
      <c r="I16" s="8">
        <f>=IF(AND(H16&gt;=0,H15&lt;0),A16,"")</f>
      </c>
    </row>
    <row r="17">
      <c r="A17" s="8">
        <v>13</v>
      </c>
      <c r="B17" s="9">
        <f>=MIN(1,MAX(0,'Допущения'!$B$19+('Допущения'!$B$20-'Допущения'!$B$19)*MIN(1,(A17-1)/MAX(1,'Допущения'!$B$21))))</f>
      </c>
      <c r="C17" s="10">
        <f>=('Допущения'!$B$12*'Допущения'!$B$13*'Допущения'!$B$14*60/'Допущения'!$B$15)*B17</f>
      </c>
      <c r="D17" s="10">
        <f>=C17*'Допущения'!$B$18</f>
      </c>
      <c r="E17" s="10">
        <f>=D17*('Допущения'!$B$26+'Допущения'!$B$27)+C17*(('Допущения'!$B$24+'Допущения'!$B$25))</f>
      </c>
      <c r="F17" s="10">
        <f>='Допущения'!$B$30+'Допущения'!$B$31+'Допущения'!$B$32</f>
      </c>
      <c r="G17" s="10">
        <f>=D17-E17-F17</f>
      </c>
      <c r="H17" s="10">
        <f>=H16+G17</f>
      </c>
      <c r="I17" s="8">
        <f>=IF(AND(H17&gt;=0,H16&lt;0),A17,"")</f>
      </c>
    </row>
    <row r="18">
      <c r="A18" s="8">
        <v>14</v>
      </c>
      <c r="B18" s="9">
        <f>=MIN(1,MAX(0,'Допущения'!$B$19+('Допущения'!$B$20-'Допущения'!$B$19)*MIN(1,(A18-1)/MAX(1,'Допущения'!$B$21))))</f>
      </c>
      <c r="C18" s="10">
        <f>=('Допущения'!$B$12*'Допущения'!$B$13*'Допущения'!$B$14*60/'Допущения'!$B$15)*B18</f>
      </c>
      <c r="D18" s="10">
        <f>=C18*'Допущения'!$B$18</f>
      </c>
      <c r="E18" s="10">
        <f>=D18*('Допущения'!$B$26+'Допущения'!$B$27)+C18*(('Допущения'!$B$24+'Допущения'!$B$25))</f>
      </c>
      <c r="F18" s="10">
        <f>='Допущения'!$B$30+'Допущения'!$B$31+'Допущения'!$B$32</f>
      </c>
      <c r="G18" s="10">
        <f>=D18-E18-F18</f>
      </c>
      <c r="H18" s="10">
        <f>=H17+G18</f>
      </c>
      <c r="I18" s="8">
        <f>=IF(AND(H18&gt;=0,H17&lt;0),A18,"")</f>
      </c>
    </row>
    <row r="19">
      <c r="A19" s="8">
        <v>15</v>
      </c>
      <c r="B19" s="9">
        <f>=MIN(1,MAX(0,'Допущения'!$B$19+('Допущения'!$B$20-'Допущения'!$B$19)*MIN(1,(A19-1)/MAX(1,'Допущения'!$B$21))))</f>
      </c>
      <c r="C19" s="10">
        <f>=('Допущения'!$B$12*'Допущения'!$B$13*'Допущения'!$B$14*60/'Допущения'!$B$15)*B19</f>
      </c>
      <c r="D19" s="10">
        <f>=C19*'Допущения'!$B$18</f>
      </c>
      <c r="E19" s="10">
        <f>=D19*('Допущения'!$B$26+'Допущения'!$B$27)+C19*(('Допущения'!$B$24+'Допущения'!$B$25))</f>
      </c>
      <c r="F19" s="10">
        <f>='Допущения'!$B$30+'Допущения'!$B$31+'Допущения'!$B$32</f>
      </c>
      <c r="G19" s="10">
        <f>=D19-E19-F19</f>
      </c>
      <c r="H19" s="10">
        <f>=H18+G19</f>
      </c>
      <c r="I19" s="8">
        <f>=IF(AND(H19&gt;=0,H18&lt;0),A19,"")</f>
      </c>
    </row>
    <row r="20">
      <c r="A20" s="8">
        <v>16</v>
      </c>
      <c r="B20" s="9">
        <f>=MIN(1,MAX(0,'Допущения'!$B$19+('Допущения'!$B$20-'Допущения'!$B$19)*MIN(1,(A20-1)/MAX(1,'Допущения'!$B$21))))</f>
      </c>
      <c r="C20" s="10">
        <f>=('Допущения'!$B$12*'Допущения'!$B$13*'Допущения'!$B$14*60/'Допущения'!$B$15)*B20</f>
      </c>
      <c r="D20" s="10">
        <f>=C20*'Допущения'!$B$18</f>
      </c>
      <c r="E20" s="10">
        <f>=D20*('Допущения'!$B$26+'Допущения'!$B$27)+C20*(('Допущения'!$B$24+'Допущения'!$B$25))</f>
      </c>
      <c r="F20" s="10">
        <f>='Допущения'!$B$30+'Допущения'!$B$31+'Допущения'!$B$32</f>
      </c>
      <c r="G20" s="10">
        <f>=D20-E20-F20</f>
      </c>
      <c r="H20" s="10">
        <f>=H19+G20</f>
      </c>
      <c r="I20" s="8">
        <f>=IF(AND(H20&gt;=0,H19&lt;0),A20,"")</f>
      </c>
    </row>
    <row r="21">
      <c r="A21" s="8">
        <v>17</v>
      </c>
      <c r="B21" s="9">
        <f>=MIN(1,MAX(0,'Допущения'!$B$19+('Допущения'!$B$20-'Допущения'!$B$19)*MIN(1,(A21-1)/MAX(1,'Допущения'!$B$21))))</f>
      </c>
      <c r="C21" s="10">
        <f>=('Допущения'!$B$12*'Допущения'!$B$13*'Допущения'!$B$14*60/'Допущения'!$B$15)*B21</f>
      </c>
      <c r="D21" s="10">
        <f>=C21*'Допущения'!$B$18</f>
      </c>
      <c r="E21" s="10">
        <f>=D21*('Допущения'!$B$26+'Допущения'!$B$27)+C21*(('Допущения'!$B$24+'Допущения'!$B$25))</f>
      </c>
      <c r="F21" s="10">
        <f>='Допущения'!$B$30+'Допущения'!$B$31+'Допущения'!$B$32</f>
      </c>
      <c r="G21" s="10">
        <f>=D21-E21-F21</f>
      </c>
      <c r="H21" s="10">
        <f>=H20+G21</f>
      </c>
      <c r="I21" s="8">
        <f>=IF(AND(H21&gt;=0,H20&lt;0),A21,"")</f>
      </c>
    </row>
    <row r="22">
      <c r="A22" s="8">
        <v>18</v>
      </c>
      <c r="B22" s="9">
        <f>=MIN(1,MAX(0,'Допущения'!$B$19+('Допущения'!$B$20-'Допущения'!$B$19)*MIN(1,(A22-1)/MAX(1,'Допущения'!$B$21))))</f>
      </c>
      <c r="C22" s="10">
        <f>=('Допущения'!$B$12*'Допущения'!$B$13*'Допущения'!$B$14*60/'Допущения'!$B$15)*B22</f>
      </c>
      <c r="D22" s="10">
        <f>=C22*'Допущения'!$B$18</f>
      </c>
      <c r="E22" s="10">
        <f>=D22*('Допущения'!$B$26+'Допущения'!$B$27)+C22*(('Допущения'!$B$24+'Допущения'!$B$25))</f>
      </c>
      <c r="F22" s="10">
        <f>='Допущения'!$B$30+'Допущения'!$B$31+'Допущения'!$B$32</f>
      </c>
      <c r="G22" s="10">
        <f>=D22-E22-F22</f>
      </c>
      <c r="H22" s="10">
        <f>=H21+G22</f>
      </c>
      <c r="I22" s="8">
        <f>=IF(AND(H22&gt;=0,H21&lt;0),A22,"")</f>
      </c>
    </row>
    <row r="23">
      <c r="A23" s="8">
        <v>19</v>
      </c>
      <c r="B23" s="9">
        <f>=MIN(1,MAX(0,'Допущения'!$B$19+('Допущения'!$B$20-'Допущения'!$B$19)*MIN(1,(A23-1)/MAX(1,'Допущения'!$B$21))))</f>
      </c>
      <c r="C23" s="10">
        <f>=('Допущения'!$B$12*'Допущения'!$B$13*'Допущения'!$B$14*60/'Допущения'!$B$15)*B23</f>
      </c>
      <c r="D23" s="10">
        <f>=C23*'Допущения'!$B$18</f>
      </c>
      <c r="E23" s="10">
        <f>=D23*('Допущения'!$B$26+'Допущения'!$B$27)+C23*(('Допущения'!$B$24+'Допущения'!$B$25))</f>
      </c>
      <c r="F23" s="10">
        <f>='Допущения'!$B$30+'Допущения'!$B$31+'Допущения'!$B$32</f>
      </c>
      <c r="G23" s="10">
        <f>=D23-E23-F23</f>
      </c>
      <c r="H23" s="10">
        <f>=H22+G23</f>
      </c>
      <c r="I23" s="8">
        <f>=IF(AND(H23&gt;=0,H22&lt;0),A23,"")</f>
      </c>
    </row>
    <row r="24">
      <c r="A24" s="8">
        <v>20</v>
      </c>
      <c r="B24" s="9">
        <f>=MIN(1,MAX(0,'Допущения'!$B$19+('Допущения'!$B$20-'Допущения'!$B$19)*MIN(1,(A24-1)/MAX(1,'Допущения'!$B$21))))</f>
      </c>
      <c r="C24" s="10">
        <f>=('Допущения'!$B$12*'Допущения'!$B$13*'Допущения'!$B$14*60/'Допущения'!$B$15)*B24</f>
      </c>
      <c r="D24" s="10">
        <f>=C24*'Допущения'!$B$18</f>
      </c>
      <c r="E24" s="10">
        <f>=D24*('Допущения'!$B$26+'Допущения'!$B$27)+C24*(('Допущения'!$B$24+'Допущения'!$B$25))</f>
      </c>
      <c r="F24" s="10">
        <f>='Допущения'!$B$30+'Допущения'!$B$31+'Допущения'!$B$32</f>
      </c>
      <c r="G24" s="10">
        <f>=D24-E24-F24</f>
      </c>
      <c r="H24" s="10">
        <f>=H23+G24</f>
      </c>
      <c r="I24" s="8">
        <f>=IF(AND(H24&gt;=0,H23&lt;0),A24,"")</f>
      </c>
    </row>
    <row r="25">
      <c r="A25" s="8">
        <v>21</v>
      </c>
      <c r="B25" s="9">
        <f>=MIN(1,MAX(0,'Допущения'!$B$19+('Допущения'!$B$20-'Допущения'!$B$19)*MIN(1,(A25-1)/MAX(1,'Допущения'!$B$21))))</f>
      </c>
      <c r="C25" s="10">
        <f>=('Допущения'!$B$12*'Допущения'!$B$13*'Допущения'!$B$14*60/'Допущения'!$B$15)*B25</f>
      </c>
      <c r="D25" s="10">
        <f>=C25*'Допущения'!$B$18</f>
      </c>
      <c r="E25" s="10">
        <f>=D25*('Допущения'!$B$26+'Допущения'!$B$27)+C25*(('Допущения'!$B$24+'Допущения'!$B$25))</f>
      </c>
      <c r="F25" s="10">
        <f>='Допущения'!$B$30+'Допущения'!$B$31+'Допущения'!$B$32</f>
      </c>
      <c r="G25" s="10">
        <f>=D25-E25-F25</f>
      </c>
      <c r="H25" s="10">
        <f>=H24+G25</f>
      </c>
      <c r="I25" s="8">
        <f>=IF(AND(H25&gt;=0,H24&lt;0),A25,"")</f>
      </c>
    </row>
    <row r="26">
      <c r="A26" s="8">
        <v>22</v>
      </c>
      <c r="B26" s="9">
        <f>=MIN(1,MAX(0,'Допущения'!$B$19+('Допущения'!$B$20-'Допущения'!$B$19)*MIN(1,(A26-1)/MAX(1,'Допущения'!$B$21))))</f>
      </c>
      <c r="C26" s="10">
        <f>=('Допущения'!$B$12*'Допущения'!$B$13*'Допущения'!$B$14*60/'Допущения'!$B$15)*B26</f>
      </c>
      <c r="D26" s="10">
        <f>=C26*'Допущения'!$B$18</f>
      </c>
      <c r="E26" s="10">
        <f>=D26*('Допущения'!$B$26+'Допущения'!$B$27)+C26*(('Допущения'!$B$24+'Допущения'!$B$25))</f>
      </c>
      <c r="F26" s="10">
        <f>='Допущения'!$B$30+'Допущения'!$B$31+'Допущения'!$B$32</f>
      </c>
      <c r="G26" s="10">
        <f>=D26-E26-F26</f>
      </c>
      <c r="H26" s="10">
        <f>=H25+G26</f>
      </c>
      <c r="I26" s="8">
        <f>=IF(AND(H26&gt;=0,H25&lt;0),A26,"")</f>
      </c>
    </row>
    <row r="27">
      <c r="A27" s="8">
        <v>23</v>
      </c>
      <c r="B27" s="9">
        <f>=MIN(1,MAX(0,'Допущения'!$B$19+('Допущения'!$B$20-'Допущения'!$B$19)*MIN(1,(A27-1)/MAX(1,'Допущения'!$B$21))))</f>
      </c>
      <c r="C27" s="10">
        <f>=('Допущения'!$B$12*'Допущения'!$B$13*'Допущения'!$B$14*60/'Допущения'!$B$15)*B27</f>
      </c>
      <c r="D27" s="10">
        <f>=C27*'Допущения'!$B$18</f>
      </c>
      <c r="E27" s="10">
        <f>=D27*('Допущения'!$B$26+'Допущения'!$B$27)+C27*(('Допущения'!$B$24+'Допущения'!$B$25))</f>
      </c>
      <c r="F27" s="10">
        <f>='Допущения'!$B$30+'Допущения'!$B$31+'Допущения'!$B$32</f>
      </c>
      <c r="G27" s="10">
        <f>=D27-E27-F27</f>
      </c>
      <c r="H27" s="10">
        <f>=H26+G27</f>
      </c>
      <c r="I27" s="8">
        <f>=IF(AND(H27&gt;=0,H26&lt;0),A27,"")</f>
      </c>
    </row>
    <row r="28">
      <c r="A28" s="8">
        <v>24</v>
      </c>
      <c r="B28" s="9">
        <f>=MIN(1,MAX(0,'Допущения'!$B$19+('Допущения'!$B$20-'Допущения'!$B$19)*MIN(1,(A28-1)/MAX(1,'Допущения'!$B$21))))</f>
      </c>
      <c r="C28" s="10">
        <f>=('Допущения'!$B$12*'Допущения'!$B$13*'Допущения'!$B$14*60/'Допущения'!$B$15)*B28</f>
      </c>
      <c r="D28" s="10">
        <f>=C28*'Допущения'!$B$18</f>
      </c>
      <c r="E28" s="10">
        <f>=D28*('Допущения'!$B$26+'Допущения'!$B$27)+C28*(('Допущения'!$B$24+'Допущения'!$B$25))</f>
      </c>
      <c r="F28" s="10">
        <f>='Допущения'!$B$30+'Допущения'!$B$31+'Допущения'!$B$32</f>
      </c>
      <c r="G28" s="10">
        <f>=D28-E28-F28</f>
      </c>
      <c r="H28" s="10">
        <f>=H27+G28</f>
      </c>
      <c r="I28" s="8">
        <f>=IF(AND(H28&gt;=0,H27&lt;0),A28,"")</f>
      </c>
    </row>
    <row r="29"/>
    <row r="30">
      <c r="A30" s="11" t="s">
        <v>39</v>
      </c>
      <c r="C30" s="12">
        <f>=SUM(C5:C28)</f>
      </c>
      <c r="D30" s="12">
        <f>=SUM(D5:D28)</f>
      </c>
      <c r="E30" s="10">
        <f>=SUM(E5:E28)</f>
      </c>
      <c r="F30" s="10">
        <f>=SUM(F5:F28)</f>
      </c>
      <c r="G30" s="12">
        <f>=SUM(G5:G28)</f>
      </c>
    </row>
    <row r="31">
      <c r="A31" s="11" t="s">
        <v>40</v>
      </c>
      <c r="B31" s="13">
        <f>=IF(COUNT(I5:I28)=0,"за горизонтом плана",MIN(I5:I28))</f>
      </c>
    </row>
    <row r="32">
      <c r="A32" s="11" t="s">
        <v>41</v>
      </c>
      <c r="B32" s="8">
        <f>=IF(COUNTIF(G5:G28,"&gt;0")=0,"нет",INDEX(A5:A28,MATCH(TRUE,INDEX(G5:G28&gt;0,0),0)))</f>
      </c>
    </row>
  </sheetData>
</worksheet>
</file>